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 de pag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&quot;$&quot;#,##0.00"/>
  </numFmts>
  <fonts count="9">
    <font>
      <name val="Calibri"/>
      <family val="2"/>
      <color theme="1"/>
      <sz val="11"/>
      <scheme val="minor"/>
    </font>
    <font>
      <b val="1"/>
      <color rgb="FF001B40"/>
      <sz val="13"/>
    </font>
    <font>
      <i val="1"/>
      <color rgb="FF555555"/>
      <sz val="9"/>
    </font>
    <font>
      <b val="1"/>
      <color rgb="FF001B40"/>
      <sz val="11"/>
    </font>
    <font>
      <b val="1"/>
      <color rgb="FF001B40"/>
      <sz val="10"/>
    </font>
    <font>
      <color rgb="FF001B40"/>
      <sz val="10"/>
    </font>
    <font>
      <b val="1"/>
      <color rgb="FFFFFFFF"/>
      <sz val="10"/>
    </font>
    <font>
      <color rgb="FF444444"/>
      <sz val="9"/>
    </font>
    <font>
      <b val="1"/>
      <color rgb="FF001B40"/>
      <sz val="9"/>
    </font>
  </fonts>
  <fills count="5">
    <fill>
      <patternFill/>
    </fill>
    <fill>
      <patternFill patternType="gray125"/>
    </fill>
    <fill>
      <patternFill patternType="solid">
        <fgColor rgb="FFFBF7EE"/>
      </patternFill>
    </fill>
    <fill>
      <patternFill patternType="solid">
        <fgColor rgb="FF001B40"/>
      </patternFill>
    </fill>
    <fill>
      <patternFill patternType="solid">
        <fgColor rgb="FFC5A059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applyAlignment="1" pivotButton="0" quotePrefix="0" xfId="0">
      <alignment vertical="center"/>
    </xf>
    <xf numFmtId="1" fontId="5" fillId="2" borderId="1" applyAlignment="1" pivotButton="0" quotePrefix="0" xfId="0">
      <alignment vertical="center"/>
    </xf>
    <xf numFmtId="164" fontId="5" fillId="2" borderId="1" applyAlignment="1" pivotButton="0" quotePrefix="0" xfId="0">
      <alignment vertical="center"/>
    </xf>
    <xf numFmtId="0" fontId="6" fillId="3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center"/>
    </xf>
    <xf numFmtId="165" fontId="5" fillId="2" borderId="1" applyAlignment="1" pivotButton="0" quotePrefix="0" xfId="0">
      <alignment vertical="center"/>
    </xf>
    <xf numFmtId="165" fontId="5" fillId="0" borderId="1" applyAlignment="1" pivotButton="0" quotePrefix="0" xfId="0">
      <alignment vertical="center"/>
    </xf>
    <xf numFmtId="165" fontId="4" fillId="0" borderId="1" applyAlignment="1" pivotButton="0" quotePrefix="0" xfId="0">
      <alignment vertical="center"/>
    </xf>
    <xf numFmtId="0" fontId="4" fillId="4" borderId="1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4"/>
  <sheetViews>
    <sheetView workbookViewId="0">
      <pane xSplit="1" ySplit="13" topLeftCell="B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13" customWidth="1" min="3" max="3"/>
    <col width="20" customWidth="1" min="4" max="4"/>
    <col width="16" customWidth="1" min="5" max="5"/>
    <col width="9" customWidth="1" min="6" max="6"/>
    <col width="13" customWidth="1" min="7" max="7"/>
    <col width="12" customWidth="1" min="8" max="8"/>
    <col width="12" customWidth="1" min="9" max="9"/>
    <col width="13" customWidth="1" min="10" max="10"/>
    <col width="11" customWidth="1" min="11" max="11"/>
    <col width="12" customWidth="1" min="12" max="12"/>
    <col width="12" customWidth="1" min="13" max="13"/>
    <col width="13" customWidth="1" min="14" max="14"/>
    <col width="13" customWidth="1" min="15" max="15"/>
    <col width="14" customWidth="1" min="16" max="16"/>
    <col width="13" customWidth="1" min="17" max="17"/>
    <col width="15" customWidth="1" min="18" max="18"/>
    <col width="13" customWidth="1" min="19" max="19"/>
    <col width="13" customWidth="1" min="20" max="20"/>
    <col width="13" customWidth="1" min="21" max="21"/>
    <col width="15" customWidth="1" min="22" max="22"/>
    <col width="18" customWidth="1" min="23" max="23"/>
  </cols>
  <sheetData>
    <row r="1">
      <c r="A1" s="1" t="inlineStr">
        <is>
          <t>ROL DE PAGOS — PLANTILLA TAGLINE SOLUCIONES EMPRESARIALES</t>
        </is>
      </c>
    </row>
    <row r="2">
      <c r="A2" s="2" t="inlineStr">
        <is>
          <t>Ecuador 2026 · Las celdas en crema se llenan; las demás están calculadas con fórmulas.</t>
        </is>
      </c>
    </row>
    <row r="4">
      <c r="A4" s="3" t="inlineStr">
        <is>
          <t>PARÁMETROS DEL AÑO</t>
        </is>
      </c>
    </row>
    <row r="5">
      <c r="A5" s="4" t="inlineStr">
        <is>
          <t>Salario básico unificado (SBU)</t>
        </is>
      </c>
      <c r="B5" s="5" t="n">
        <v>482</v>
      </c>
      <c r="C5" s="2" t="inlineStr">
        <is>
          <t>AM MDT-2025-195 (R.O. Supl. 187, 18-dic-2025)</t>
        </is>
      </c>
    </row>
    <row r="6">
      <c r="A6" s="4" t="inlineStr">
        <is>
          <t>Aporte personal IESS</t>
        </is>
      </c>
      <c r="B6" s="6" t="n">
        <v>0.0945</v>
      </c>
      <c r="C6" s="2" t="inlineStr">
        <is>
          <t>9,45 % — Seguro General Obligatorio, sector privado</t>
        </is>
      </c>
    </row>
    <row r="7">
      <c r="A7" s="4" t="inlineStr">
        <is>
          <t>Aporte patronal IESS</t>
        </is>
      </c>
      <c r="B7" s="6" t="n">
        <v>0.1115</v>
      </c>
      <c r="C7" s="2" t="inlineStr">
        <is>
          <t>11,15 % — no se descuenta del trabajador</t>
        </is>
      </c>
    </row>
    <row r="8">
      <c r="A8" s="4" t="inlineStr">
        <is>
          <t>Fondo de reserva</t>
        </is>
      </c>
      <c r="B8" s="6" t="n">
        <v>0.0833</v>
      </c>
      <c r="C8" s="2" t="inlineStr">
        <is>
          <t>8,33 % — Art. 196 CT, desde el mes 13</t>
        </is>
      </c>
    </row>
    <row r="9">
      <c r="A9" s="4" t="inlineStr">
        <is>
          <t>Décimo tercero mensualizado</t>
        </is>
      </c>
      <c r="B9" s="6" t="n">
        <v>0.08333333333333333</v>
      </c>
      <c r="C9" s="2" t="inlineStr">
        <is>
          <t>1/12 — Art. 111 CT</t>
        </is>
      </c>
    </row>
    <row r="10">
      <c r="A10" s="4" t="inlineStr">
        <is>
          <t>Horas de la jornada mensual</t>
        </is>
      </c>
      <c r="B10" s="5" t="n">
        <v>240</v>
      </c>
      <c r="C10" s="2" t="inlineStr">
        <is>
          <t>8 h diarias x 30 días</t>
        </is>
      </c>
    </row>
    <row r="12">
      <c r="A12" s="3" t="inlineStr">
        <is>
          <t>DATOS DEL TRABAJADOR Y CÁLCULO DEL MES</t>
        </is>
      </c>
    </row>
    <row r="13" ht="44" customHeight="1">
      <c r="A13" s="7" t="inlineStr">
        <is>
          <t>N.º</t>
        </is>
      </c>
      <c r="B13" s="7" t="inlineStr">
        <is>
          <t>Nombres y apellidos</t>
        </is>
      </c>
      <c r="C13" s="7" t="inlineStr">
        <is>
          <t>Cédula</t>
        </is>
      </c>
      <c r="D13" s="7" t="inlineStr">
        <is>
          <t>Cargo</t>
        </is>
      </c>
      <c r="E13" s="7" t="inlineStr">
        <is>
          <t>Código sectorial</t>
        </is>
      </c>
      <c r="F13" s="7" t="inlineStr">
        <is>
          <t>Días trabajados</t>
        </is>
      </c>
      <c r="G13" s="7" t="inlineStr">
        <is>
          <t>Sueldo pactado</t>
        </is>
      </c>
      <c r="H13" s="7" t="inlineStr">
        <is>
          <t>Horas suplem. (50 %)</t>
        </is>
      </c>
      <c r="I13" s="7" t="inlineStr">
        <is>
          <t>Horas extraord. (100 %)</t>
        </is>
      </c>
      <c r="J13" s="7" t="inlineStr">
        <is>
          <t>Sueldo del mes</t>
        </is>
      </c>
      <c r="K13" s="7" t="inlineStr">
        <is>
          <t>Valor hora</t>
        </is>
      </c>
      <c r="L13" s="7" t="inlineStr">
        <is>
          <t>Recargo 50 %</t>
        </is>
      </c>
      <c r="M13" s="7" t="inlineStr">
        <is>
          <t>Recargo 100 %</t>
        </is>
      </c>
      <c r="N13" s="7" t="inlineStr">
        <is>
          <t>Total ingresos</t>
        </is>
      </c>
      <c r="O13" s="7" t="inlineStr">
        <is>
          <t>Aporte IESS 9,45 %</t>
        </is>
      </c>
      <c r="P13" s="7" t="inlineStr">
        <is>
          <t>Anticipos / préstamos</t>
        </is>
      </c>
      <c r="Q13" s="7" t="inlineStr">
        <is>
          <t>Total descuentos</t>
        </is>
      </c>
      <c r="R13" s="7" t="inlineStr">
        <is>
          <t>LÍQUIDO A RECIBIR</t>
        </is>
      </c>
      <c r="S13" s="7" t="inlineStr">
        <is>
          <t>Décimo 3.º mensual</t>
        </is>
      </c>
      <c r="T13" s="7" t="inlineStr">
        <is>
          <t>Décimo 4.º mensual</t>
        </is>
      </c>
      <c r="U13" s="7" t="inlineStr">
        <is>
          <t>Fondo de reserva</t>
        </is>
      </c>
      <c r="V13" s="7" t="inlineStr">
        <is>
          <t>Aporte patronal 11,15 %</t>
        </is>
      </c>
      <c r="W13" s="7" t="inlineStr">
        <is>
          <t>COSTO PARA LA EMPRESA</t>
        </is>
      </c>
    </row>
    <row r="14">
      <c r="A14" s="8" t="n">
        <v>1</v>
      </c>
      <c r="B14" s="8" t="n"/>
      <c r="C14" s="8" t="n"/>
      <c r="D14" s="8" t="n"/>
      <c r="E14" s="8" t="n"/>
      <c r="F14" s="8" t="n">
        <v>30</v>
      </c>
      <c r="G14" s="9" t="n">
        <v>482</v>
      </c>
      <c r="H14" s="8" t="n">
        <v>0</v>
      </c>
      <c r="I14" s="8" t="n">
        <v>0</v>
      </c>
      <c r="J14" s="10">
        <f>ROUND(G14*F14/30,2)</f>
        <v/>
      </c>
      <c r="K14" s="10">
        <f>ROUND(G14/$B$10,2)</f>
        <v/>
      </c>
      <c r="L14" s="10">
        <f>ROUND(K14*1.5*H14,2)</f>
        <v/>
      </c>
      <c r="M14" s="10">
        <f>ROUND(K14*2*I14,2)</f>
        <v/>
      </c>
      <c r="N14" s="11">
        <f>ROUND(J14+L14+M14,2)</f>
        <v/>
      </c>
      <c r="O14" s="10">
        <f>ROUND(N14*$B$6,2)</f>
        <v/>
      </c>
      <c r="P14" s="9" t="n">
        <v>0</v>
      </c>
      <c r="Q14" s="10">
        <f>ROUND(O14+P14,2)</f>
        <v/>
      </c>
      <c r="R14" s="11">
        <f>ROUND(N14-Q14,2)</f>
        <v/>
      </c>
      <c r="S14" s="10">
        <f>ROUND(N14*$B$9,2)</f>
        <v/>
      </c>
      <c r="T14" s="10">
        <f>ROUND($B$5/12*F14/30,2)</f>
        <v/>
      </c>
      <c r="U14" s="10">
        <f>ROUND(N14*$B$8,2)</f>
        <v/>
      </c>
      <c r="V14" s="10">
        <f>ROUND(N14*$B$7,2)</f>
        <v/>
      </c>
      <c r="W14" s="11">
        <f>ROUND(N14+S14+T14+U14+V14,2)</f>
        <v/>
      </c>
    </row>
    <row r="15">
      <c r="A15" s="8" t="n">
        <v>2</v>
      </c>
      <c r="B15" s="8" t="n"/>
      <c r="C15" s="8" t="n"/>
      <c r="D15" s="8" t="n"/>
      <c r="E15" s="8" t="n"/>
      <c r="F15" s="8" t="n">
        <v>30</v>
      </c>
      <c r="G15" s="9" t="n">
        <v>482</v>
      </c>
      <c r="H15" s="8" t="n">
        <v>0</v>
      </c>
      <c r="I15" s="8" t="n">
        <v>0</v>
      </c>
      <c r="J15" s="10">
        <f>ROUND(G15*F15/30,2)</f>
        <v/>
      </c>
      <c r="K15" s="10">
        <f>ROUND(G15/$B$10,2)</f>
        <v/>
      </c>
      <c r="L15" s="10">
        <f>ROUND(K15*1.5*H15,2)</f>
        <v/>
      </c>
      <c r="M15" s="10">
        <f>ROUND(K15*2*I15,2)</f>
        <v/>
      </c>
      <c r="N15" s="11">
        <f>ROUND(J15+L15+M15,2)</f>
        <v/>
      </c>
      <c r="O15" s="10">
        <f>ROUND(N15*$B$6,2)</f>
        <v/>
      </c>
      <c r="P15" s="9" t="n">
        <v>0</v>
      </c>
      <c r="Q15" s="10">
        <f>ROUND(O15+P15,2)</f>
        <v/>
      </c>
      <c r="R15" s="11">
        <f>ROUND(N15-Q15,2)</f>
        <v/>
      </c>
      <c r="S15" s="10">
        <f>ROUND(N15*$B$9,2)</f>
        <v/>
      </c>
      <c r="T15" s="10">
        <f>ROUND($B$5/12*F15/30,2)</f>
        <v/>
      </c>
      <c r="U15" s="10">
        <f>ROUND(N15*$B$8,2)</f>
        <v/>
      </c>
      <c r="V15" s="10">
        <f>ROUND(N15*$B$7,2)</f>
        <v/>
      </c>
      <c r="W15" s="11">
        <f>ROUND(N15+S15+T15+U15+V15,2)</f>
        <v/>
      </c>
    </row>
    <row r="16">
      <c r="A16" s="8" t="n">
        <v>3</v>
      </c>
      <c r="B16" s="8" t="n"/>
      <c r="C16" s="8" t="n"/>
      <c r="D16" s="8" t="n"/>
      <c r="E16" s="8" t="n"/>
      <c r="F16" s="8" t="n">
        <v>30</v>
      </c>
      <c r="G16" s="9" t="n">
        <v>482</v>
      </c>
      <c r="H16" s="8" t="n">
        <v>0</v>
      </c>
      <c r="I16" s="8" t="n">
        <v>0</v>
      </c>
      <c r="J16" s="10">
        <f>ROUND(G16*F16/30,2)</f>
        <v/>
      </c>
      <c r="K16" s="10">
        <f>ROUND(G16/$B$10,2)</f>
        <v/>
      </c>
      <c r="L16" s="10">
        <f>ROUND(K16*1.5*H16,2)</f>
        <v/>
      </c>
      <c r="M16" s="10">
        <f>ROUND(K16*2*I16,2)</f>
        <v/>
      </c>
      <c r="N16" s="11">
        <f>ROUND(J16+L16+M16,2)</f>
        <v/>
      </c>
      <c r="O16" s="10">
        <f>ROUND(N16*$B$6,2)</f>
        <v/>
      </c>
      <c r="P16" s="9" t="n">
        <v>0</v>
      </c>
      <c r="Q16" s="10">
        <f>ROUND(O16+P16,2)</f>
        <v/>
      </c>
      <c r="R16" s="11">
        <f>ROUND(N16-Q16,2)</f>
        <v/>
      </c>
      <c r="S16" s="10">
        <f>ROUND(N16*$B$9,2)</f>
        <v/>
      </c>
      <c r="T16" s="10">
        <f>ROUND($B$5/12*F16/30,2)</f>
        <v/>
      </c>
      <c r="U16" s="10">
        <f>ROUND(N16*$B$8,2)</f>
        <v/>
      </c>
      <c r="V16" s="10">
        <f>ROUND(N16*$B$7,2)</f>
        <v/>
      </c>
      <c r="W16" s="11">
        <f>ROUND(N16+S16+T16+U16+V16,2)</f>
        <v/>
      </c>
    </row>
    <row r="17">
      <c r="A17" s="8" t="n">
        <v>4</v>
      </c>
      <c r="B17" s="8" t="n"/>
      <c r="C17" s="8" t="n"/>
      <c r="D17" s="8" t="n"/>
      <c r="E17" s="8" t="n"/>
      <c r="F17" s="8" t="n">
        <v>30</v>
      </c>
      <c r="G17" s="9" t="n">
        <v>482</v>
      </c>
      <c r="H17" s="8" t="n">
        <v>0</v>
      </c>
      <c r="I17" s="8" t="n">
        <v>0</v>
      </c>
      <c r="J17" s="10">
        <f>ROUND(G17*F17/30,2)</f>
        <v/>
      </c>
      <c r="K17" s="10">
        <f>ROUND(G17/$B$10,2)</f>
        <v/>
      </c>
      <c r="L17" s="10">
        <f>ROUND(K17*1.5*H17,2)</f>
        <v/>
      </c>
      <c r="M17" s="10">
        <f>ROUND(K17*2*I17,2)</f>
        <v/>
      </c>
      <c r="N17" s="11">
        <f>ROUND(J17+L17+M17,2)</f>
        <v/>
      </c>
      <c r="O17" s="10">
        <f>ROUND(N17*$B$6,2)</f>
        <v/>
      </c>
      <c r="P17" s="9" t="n">
        <v>0</v>
      </c>
      <c r="Q17" s="10">
        <f>ROUND(O17+P17,2)</f>
        <v/>
      </c>
      <c r="R17" s="11">
        <f>ROUND(N17-Q17,2)</f>
        <v/>
      </c>
      <c r="S17" s="10">
        <f>ROUND(N17*$B$9,2)</f>
        <v/>
      </c>
      <c r="T17" s="10">
        <f>ROUND($B$5/12*F17/30,2)</f>
        <v/>
      </c>
      <c r="U17" s="10">
        <f>ROUND(N17*$B$8,2)</f>
        <v/>
      </c>
      <c r="V17" s="10">
        <f>ROUND(N17*$B$7,2)</f>
        <v/>
      </c>
      <c r="W17" s="11">
        <f>ROUND(N17+S17+T17+U17+V17,2)</f>
        <v/>
      </c>
    </row>
    <row r="18">
      <c r="A18" s="8" t="n">
        <v>5</v>
      </c>
      <c r="B18" s="8" t="n"/>
      <c r="C18" s="8" t="n"/>
      <c r="D18" s="8" t="n"/>
      <c r="E18" s="8" t="n"/>
      <c r="F18" s="8" t="n">
        <v>30</v>
      </c>
      <c r="G18" s="9" t="n">
        <v>482</v>
      </c>
      <c r="H18" s="8" t="n">
        <v>0</v>
      </c>
      <c r="I18" s="8" t="n">
        <v>0</v>
      </c>
      <c r="J18" s="10">
        <f>ROUND(G18*F18/30,2)</f>
        <v/>
      </c>
      <c r="K18" s="10">
        <f>ROUND(G18/$B$10,2)</f>
        <v/>
      </c>
      <c r="L18" s="10">
        <f>ROUND(K18*1.5*H18,2)</f>
        <v/>
      </c>
      <c r="M18" s="10">
        <f>ROUND(K18*2*I18,2)</f>
        <v/>
      </c>
      <c r="N18" s="11">
        <f>ROUND(J18+L18+M18,2)</f>
        <v/>
      </c>
      <c r="O18" s="10">
        <f>ROUND(N18*$B$6,2)</f>
        <v/>
      </c>
      <c r="P18" s="9" t="n">
        <v>0</v>
      </c>
      <c r="Q18" s="10">
        <f>ROUND(O18+P18,2)</f>
        <v/>
      </c>
      <c r="R18" s="11">
        <f>ROUND(N18-Q18,2)</f>
        <v/>
      </c>
      <c r="S18" s="10">
        <f>ROUND(N18*$B$9,2)</f>
        <v/>
      </c>
      <c r="T18" s="10">
        <f>ROUND($B$5/12*F18/30,2)</f>
        <v/>
      </c>
      <c r="U18" s="10">
        <f>ROUND(N18*$B$8,2)</f>
        <v/>
      </c>
      <c r="V18" s="10">
        <f>ROUND(N18*$B$7,2)</f>
        <v/>
      </c>
      <c r="W18" s="11">
        <f>ROUND(N18+S18+T18+U18+V18,2)</f>
        <v/>
      </c>
    </row>
    <row r="19">
      <c r="A19" s="8" t="n">
        <v>6</v>
      </c>
      <c r="B19" s="8" t="n"/>
      <c r="C19" s="8" t="n"/>
      <c r="D19" s="8" t="n"/>
      <c r="E19" s="8" t="n"/>
      <c r="F19" s="8" t="n">
        <v>30</v>
      </c>
      <c r="G19" s="9" t="n">
        <v>482</v>
      </c>
      <c r="H19" s="8" t="n">
        <v>0</v>
      </c>
      <c r="I19" s="8" t="n">
        <v>0</v>
      </c>
      <c r="J19" s="10">
        <f>ROUND(G19*F19/30,2)</f>
        <v/>
      </c>
      <c r="K19" s="10">
        <f>ROUND(G19/$B$10,2)</f>
        <v/>
      </c>
      <c r="L19" s="10">
        <f>ROUND(K19*1.5*H19,2)</f>
        <v/>
      </c>
      <c r="M19" s="10">
        <f>ROUND(K19*2*I19,2)</f>
        <v/>
      </c>
      <c r="N19" s="11">
        <f>ROUND(J19+L19+M19,2)</f>
        <v/>
      </c>
      <c r="O19" s="10">
        <f>ROUND(N19*$B$6,2)</f>
        <v/>
      </c>
      <c r="P19" s="9" t="n">
        <v>0</v>
      </c>
      <c r="Q19" s="10">
        <f>ROUND(O19+P19,2)</f>
        <v/>
      </c>
      <c r="R19" s="11">
        <f>ROUND(N19-Q19,2)</f>
        <v/>
      </c>
      <c r="S19" s="10">
        <f>ROUND(N19*$B$9,2)</f>
        <v/>
      </c>
      <c r="T19" s="10">
        <f>ROUND($B$5/12*F19/30,2)</f>
        <v/>
      </c>
      <c r="U19" s="10">
        <f>ROUND(N19*$B$8,2)</f>
        <v/>
      </c>
      <c r="V19" s="10">
        <f>ROUND(N19*$B$7,2)</f>
        <v/>
      </c>
      <c r="W19" s="11">
        <f>ROUND(N19+S19+T19+U19+V19,2)</f>
        <v/>
      </c>
    </row>
    <row r="20">
      <c r="A20" s="8" t="n">
        <v>7</v>
      </c>
      <c r="B20" s="8" t="n"/>
      <c r="C20" s="8" t="n"/>
      <c r="D20" s="8" t="n"/>
      <c r="E20" s="8" t="n"/>
      <c r="F20" s="8" t="n">
        <v>30</v>
      </c>
      <c r="G20" s="9" t="n">
        <v>482</v>
      </c>
      <c r="H20" s="8" t="n">
        <v>0</v>
      </c>
      <c r="I20" s="8" t="n">
        <v>0</v>
      </c>
      <c r="J20" s="10">
        <f>ROUND(G20*F20/30,2)</f>
        <v/>
      </c>
      <c r="K20" s="10">
        <f>ROUND(G20/$B$10,2)</f>
        <v/>
      </c>
      <c r="L20" s="10">
        <f>ROUND(K20*1.5*H20,2)</f>
        <v/>
      </c>
      <c r="M20" s="10">
        <f>ROUND(K20*2*I20,2)</f>
        <v/>
      </c>
      <c r="N20" s="11">
        <f>ROUND(J20+L20+M20,2)</f>
        <v/>
      </c>
      <c r="O20" s="10">
        <f>ROUND(N20*$B$6,2)</f>
        <v/>
      </c>
      <c r="P20" s="9" t="n">
        <v>0</v>
      </c>
      <c r="Q20" s="10">
        <f>ROUND(O20+P20,2)</f>
        <v/>
      </c>
      <c r="R20" s="11">
        <f>ROUND(N20-Q20,2)</f>
        <v/>
      </c>
      <c r="S20" s="10">
        <f>ROUND(N20*$B$9,2)</f>
        <v/>
      </c>
      <c r="T20" s="10">
        <f>ROUND($B$5/12*F20/30,2)</f>
        <v/>
      </c>
      <c r="U20" s="10">
        <f>ROUND(N20*$B$8,2)</f>
        <v/>
      </c>
      <c r="V20" s="10">
        <f>ROUND(N20*$B$7,2)</f>
        <v/>
      </c>
      <c r="W20" s="11">
        <f>ROUND(N20+S20+T20+U20+V20,2)</f>
        <v/>
      </c>
    </row>
    <row r="21">
      <c r="A21" s="8" t="n">
        <v>8</v>
      </c>
      <c r="B21" s="8" t="n"/>
      <c r="C21" s="8" t="n"/>
      <c r="D21" s="8" t="n"/>
      <c r="E21" s="8" t="n"/>
      <c r="F21" s="8" t="n">
        <v>30</v>
      </c>
      <c r="G21" s="9" t="n">
        <v>482</v>
      </c>
      <c r="H21" s="8" t="n">
        <v>0</v>
      </c>
      <c r="I21" s="8" t="n">
        <v>0</v>
      </c>
      <c r="J21" s="10">
        <f>ROUND(G21*F21/30,2)</f>
        <v/>
      </c>
      <c r="K21" s="10">
        <f>ROUND(G21/$B$10,2)</f>
        <v/>
      </c>
      <c r="L21" s="10">
        <f>ROUND(K21*1.5*H21,2)</f>
        <v/>
      </c>
      <c r="M21" s="10">
        <f>ROUND(K21*2*I21,2)</f>
        <v/>
      </c>
      <c r="N21" s="11">
        <f>ROUND(J21+L21+M21,2)</f>
        <v/>
      </c>
      <c r="O21" s="10">
        <f>ROUND(N21*$B$6,2)</f>
        <v/>
      </c>
      <c r="P21" s="9" t="n">
        <v>0</v>
      </c>
      <c r="Q21" s="10">
        <f>ROUND(O21+P21,2)</f>
        <v/>
      </c>
      <c r="R21" s="11">
        <f>ROUND(N21-Q21,2)</f>
        <v/>
      </c>
      <c r="S21" s="10">
        <f>ROUND(N21*$B$9,2)</f>
        <v/>
      </c>
      <c r="T21" s="10">
        <f>ROUND($B$5/12*F21/30,2)</f>
        <v/>
      </c>
      <c r="U21" s="10">
        <f>ROUND(N21*$B$8,2)</f>
        <v/>
      </c>
      <c r="V21" s="10">
        <f>ROUND(N21*$B$7,2)</f>
        <v/>
      </c>
      <c r="W21" s="11">
        <f>ROUND(N21+S21+T21+U21+V21,2)</f>
        <v/>
      </c>
    </row>
    <row r="22">
      <c r="A22" s="8" t="n">
        <v>9</v>
      </c>
      <c r="B22" s="8" t="n"/>
      <c r="C22" s="8" t="n"/>
      <c r="D22" s="8" t="n"/>
      <c r="E22" s="8" t="n"/>
      <c r="F22" s="8" t="n">
        <v>30</v>
      </c>
      <c r="G22" s="9" t="n">
        <v>482</v>
      </c>
      <c r="H22" s="8" t="n">
        <v>0</v>
      </c>
      <c r="I22" s="8" t="n">
        <v>0</v>
      </c>
      <c r="J22" s="10">
        <f>ROUND(G22*F22/30,2)</f>
        <v/>
      </c>
      <c r="K22" s="10">
        <f>ROUND(G22/$B$10,2)</f>
        <v/>
      </c>
      <c r="L22" s="10">
        <f>ROUND(K22*1.5*H22,2)</f>
        <v/>
      </c>
      <c r="M22" s="10">
        <f>ROUND(K22*2*I22,2)</f>
        <v/>
      </c>
      <c r="N22" s="11">
        <f>ROUND(J22+L22+M22,2)</f>
        <v/>
      </c>
      <c r="O22" s="10">
        <f>ROUND(N22*$B$6,2)</f>
        <v/>
      </c>
      <c r="P22" s="9" t="n">
        <v>0</v>
      </c>
      <c r="Q22" s="10">
        <f>ROUND(O22+P22,2)</f>
        <v/>
      </c>
      <c r="R22" s="11">
        <f>ROUND(N22-Q22,2)</f>
        <v/>
      </c>
      <c r="S22" s="10">
        <f>ROUND(N22*$B$9,2)</f>
        <v/>
      </c>
      <c r="T22" s="10">
        <f>ROUND($B$5/12*F22/30,2)</f>
        <v/>
      </c>
      <c r="U22" s="10">
        <f>ROUND(N22*$B$8,2)</f>
        <v/>
      </c>
      <c r="V22" s="10">
        <f>ROUND(N22*$B$7,2)</f>
        <v/>
      </c>
      <c r="W22" s="11">
        <f>ROUND(N22+S22+T22+U22+V22,2)</f>
        <v/>
      </c>
    </row>
    <row r="23">
      <c r="A23" s="8" t="n">
        <v>10</v>
      </c>
      <c r="B23" s="8" t="n"/>
      <c r="C23" s="8" t="n"/>
      <c r="D23" s="8" t="n"/>
      <c r="E23" s="8" t="n"/>
      <c r="F23" s="8" t="n">
        <v>30</v>
      </c>
      <c r="G23" s="9" t="n">
        <v>482</v>
      </c>
      <c r="H23" s="8" t="n">
        <v>0</v>
      </c>
      <c r="I23" s="8" t="n">
        <v>0</v>
      </c>
      <c r="J23" s="10">
        <f>ROUND(G23*F23/30,2)</f>
        <v/>
      </c>
      <c r="K23" s="10">
        <f>ROUND(G23/$B$10,2)</f>
        <v/>
      </c>
      <c r="L23" s="10">
        <f>ROUND(K23*1.5*H23,2)</f>
        <v/>
      </c>
      <c r="M23" s="10">
        <f>ROUND(K23*2*I23,2)</f>
        <v/>
      </c>
      <c r="N23" s="11">
        <f>ROUND(J23+L23+M23,2)</f>
        <v/>
      </c>
      <c r="O23" s="10">
        <f>ROUND(N23*$B$6,2)</f>
        <v/>
      </c>
      <c r="P23" s="9" t="n">
        <v>0</v>
      </c>
      <c r="Q23" s="10">
        <f>ROUND(O23+P23,2)</f>
        <v/>
      </c>
      <c r="R23" s="11">
        <f>ROUND(N23-Q23,2)</f>
        <v/>
      </c>
      <c r="S23" s="10">
        <f>ROUND(N23*$B$9,2)</f>
        <v/>
      </c>
      <c r="T23" s="10">
        <f>ROUND($B$5/12*F23/30,2)</f>
        <v/>
      </c>
      <c r="U23" s="10">
        <f>ROUND(N23*$B$8,2)</f>
        <v/>
      </c>
      <c r="V23" s="10">
        <f>ROUND(N23*$B$7,2)</f>
        <v/>
      </c>
      <c r="W23" s="11">
        <f>ROUND(N23+S23+T23+U23+V23,2)</f>
        <v/>
      </c>
    </row>
    <row r="24">
      <c r="A24" s="12" t="inlineStr">
        <is>
          <t>TOTALES</t>
        </is>
      </c>
      <c r="N24" s="13">
        <f>ROUND(SUM(N14:N23),2)</f>
        <v/>
      </c>
      <c r="O24" s="13">
        <f>ROUND(SUM(O14:O23),2)</f>
        <v/>
      </c>
      <c r="Q24" s="13">
        <f>ROUND(SUM(Q14:Q23),2)</f>
        <v/>
      </c>
      <c r="R24" s="13">
        <f>ROUND(SUM(R14:R23),2)</f>
        <v/>
      </c>
      <c r="S24" s="13">
        <f>ROUND(SUM(S14:S23),2)</f>
        <v/>
      </c>
      <c r="T24" s="13">
        <f>ROUND(SUM(T14:T23),2)</f>
        <v/>
      </c>
      <c r="U24" s="13">
        <f>ROUND(SUM(U14:U23),2)</f>
        <v/>
      </c>
      <c r="V24" s="13">
        <f>ROUND(SUM(V14:V23),2)</f>
        <v/>
      </c>
      <c r="W24" s="13">
        <f>ROUND(SUM(W14:W23),2)</f>
        <v/>
      </c>
    </row>
    <row r="26">
      <c r="A26" s="14" t="inlineStr"/>
    </row>
    <row r="27">
      <c r="A27" s="15" t="inlineStr">
        <is>
          <t>NOTAS DE USO</t>
        </is>
      </c>
    </row>
    <row r="28">
      <c r="A28" s="14" t="inlineStr">
        <is>
          <t>1. El sueldo pactado no puede ser inferior al SBU ($482 en 2026) ni al mínimo sectorial del cargo. Verifique el código sectorial en el anexo del Ministerio del Trabajo.</t>
        </is>
      </c>
    </row>
    <row r="29">
      <c r="A29" s="14" t="inlineStr">
        <is>
          <t>2. El aporte al IESS se calcula sobre la MATERIA GRAVADA: sueldo, horas extras, comisiones y todo ingreso habitual. No entran décimos, utilidades, fondos de reserva ni viáticos.</t>
        </is>
      </c>
    </row>
    <row r="30">
      <c r="A30" s="14" t="inlineStr">
        <is>
          <t>3. El fondo de reserva (8,33 %) nace desde el MES 13 con el mismo empleador (Art. 196 CT). Si el trabajador pidió acumularlo en el IESS, no se paga en el rol.</t>
        </is>
      </c>
    </row>
    <row r="31">
      <c r="A31" s="14" t="inlineStr">
        <is>
          <t>4. El décimo tercero mensualizado es 1/12 de lo percibido (Art. 111 CT); el décimo cuarto mensualizado es 1/12 del SBU prorrateado por días (Art. 113 CT).</t>
        </is>
      </c>
    </row>
    <row r="32">
      <c r="A32" s="14" t="inlineStr">
        <is>
          <t>5. La columna «Costo para la empresa» no incluye IECE ni SECAP (0,5 % cada uno), que se pagan en la planilla del IESS.</t>
        </is>
      </c>
    </row>
    <row r="33">
      <c r="A33" s="14" t="inlineStr">
        <is>
          <t>6. Documento referencial de Tagline Soluciones Empresariales. No sustituye asesoría contable ni legal: verifique la normativa vigente antes de usarlo.</t>
        </is>
      </c>
    </row>
    <row r="34">
      <c r="A34" s="14" t="inlineStr">
        <is>
          <t>WhatsApp 099 640 8902 · Llamadas 02 476 3379 · tagline-soluciones.com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2026-09-09T01:44:51Z</dcterms:created>
  <dcterms:modified xmlns:dcterms="http://purl.org/dc/terms/" xmlns:xsi="http://www.w3.org/2001/XMLSchema-instance" xsi:type="dcterms:W3CDTF">2026-09-09T01:44:51Z</dcterms:modified>
</cp:coreProperties>
</file>